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€;(#,##0.00 €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</font>
    <font>
      <name val="Arial"/>
      <color rgb="000000FF"/>
    </font>
    <font>
      <name val="Arial"/>
      <b val="1"/>
    </font>
    <font>
      <name val="Arial"/>
      <i val="1"/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3" fillId="0" borderId="0" pivotButton="0" quotePrefix="0" xfId="0"/>
    <xf numFmtId="10" fontId="3" fillId="0" borderId="0" pivotButton="0" quotePrefix="0" xfId="0"/>
    <xf numFmtId="1" fontId="3" fillId="0" borderId="0" pivotButton="0" quotePrefix="0" xfId="0"/>
    <xf numFmtId="0" fontId="4" fillId="0" borderId="0" pivotButton="0" quotePrefix="0" xfId="0"/>
    <xf numFmtId="164" fontId="2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jordierill.com/escuela-financiera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Cuadro de amortización de un préstamo</t>
        </is>
      </c>
    </row>
    <row r="2">
      <c r="A2" s="2" t="inlineStr">
        <is>
          <t>Celdas en azul: datos que introduces. Resto: fórmulas. jordierill.com</t>
        </is>
      </c>
    </row>
    <row r="3">
      <c r="A3" s="8" t="inlineStr">
        <is>
          <t>¿Qué es esto? Plantilla descargada desde la página web jordierill.com</t>
        </is>
      </c>
    </row>
    <row r="4">
      <c r="A4" s="2" t="inlineStr">
        <is>
          <t>Importe</t>
        </is>
      </c>
      <c r="B4" s="3" t="n">
        <v>30000</v>
      </c>
      <c r="G4" s="2" t="inlineStr">
        <is>
          <t>Hasta 120 meses. Para plazos mayores, copia la última fila hacia abajo.</t>
        </is>
      </c>
    </row>
    <row r="5">
      <c r="A5" s="2" t="inlineStr">
        <is>
          <t>TIN anual</t>
        </is>
      </c>
      <c r="B5" s="4" t="n">
        <v>0.055</v>
      </c>
    </row>
    <row r="6">
      <c r="A6" s="2" t="inlineStr">
        <is>
          <t>Plazo (meses)</t>
        </is>
      </c>
      <c r="B6" s="5" t="n">
        <v>60</v>
      </c>
    </row>
    <row r="7">
      <c r="A7" s="6" t="inlineStr">
        <is>
          <t>Cuota mensual</t>
        </is>
      </c>
      <c r="B7" s="7">
        <f>PMT(B5/12,B6,-B4)</f>
        <v/>
      </c>
    </row>
    <row r="8">
      <c r="A8" s="2" t="inlineStr">
        <is>
          <t>Intereses totales</t>
        </is>
      </c>
      <c r="B8" s="7">
        <f>B7*B6-B4</f>
        <v/>
      </c>
    </row>
    <row r="10">
      <c r="A10" s="6" t="inlineStr">
        <is>
          <t>Mes</t>
        </is>
      </c>
      <c r="B10" s="6" t="inlineStr">
        <is>
          <t>Cuota</t>
        </is>
      </c>
      <c r="C10" s="6" t="inlineStr">
        <is>
          <t>Intereses</t>
        </is>
      </c>
      <c r="D10" s="6" t="inlineStr">
        <is>
          <t>Capital</t>
        </is>
      </c>
      <c r="E10" s="6" t="inlineStr">
        <is>
          <t>Pendiente</t>
        </is>
      </c>
    </row>
    <row r="11">
      <c r="A11" s="2">
        <f>IF(1&gt;$B$6,"",1)</f>
        <v/>
      </c>
      <c r="B11" s="7">
        <f>IF(A11="","",$B$7)</f>
        <v/>
      </c>
      <c r="C11" s="7">
        <f>IF(A11="","",$B$4*$B$5/12)</f>
        <v/>
      </c>
      <c r="D11" s="7">
        <f>IF(A11="","",B11-C11)</f>
        <v/>
      </c>
      <c r="E11" s="7">
        <f>IF(A11="","",MAX(0,$B$4-D11))</f>
        <v/>
      </c>
    </row>
    <row r="12">
      <c r="A12" s="2">
        <f>IF(2&gt;$B$6,"",2)</f>
        <v/>
      </c>
      <c r="B12" s="7">
        <f>IF(A12="","",$B$7)</f>
        <v/>
      </c>
      <c r="C12" s="7">
        <f>IF(A12="","",E11*$B$5/12)</f>
        <v/>
      </c>
      <c r="D12" s="7">
        <f>IF(A12="","",B12-C12)</f>
        <v/>
      </c>
      <c r="E12" s="7">
        <f>IF(A12="","",MAX(0,E11-D12))</f>
        <v/>
      </c>
    </row>
    <row r="13">
      <c r="A13" s="2">
        <f>IF(3&gt;$B$6,"",3)</f>
        <v/>
      </c>
      <c r="B13" s="7">
        <f>IF(A13="","",$B$7)</f>
        <v/>
      </c>
      <c r="C13" s="7">
        <f>IF(A13="","",E12*$B$5/12)</f>
        <v/>
      </c>
      <c r="D13" s="7">
        <f>IF(A13="","",B13-C13)</f>
        <v/>
      </c>
      <c r="E13" s="7">
        <f>IF(A13="","",MAX(0,E12-D13))</f>
        <v/>
      </c>
    </row>
    <row r="14">
      <c r="A14" s="2">
        <f>IF(4&gt;$B$6,"",4)</f>
        <v/>
      </c>
      <c r="B14" s="7">
        <f>IF(A14="","",$B$7)</f>
        <v/>
      </c>
      <c r="C14" s="7">
        <f>IF(A14="","",E13*$B$5/12)</f>
        <v/>
      </c>
      <c r="D14" s="7">
        <f>IF(A14="","",B14-C14)</f>
        <v/>
      </c>
      <c r="E14" s="7">
        <f>IF(A14="","",MAX(0,E13-D14))</f>
        <v/>
      </c>
    </row>
    <row r="15">
      <c r="A15" s="2">
        <f>IF(5&gt;$B$6,"",5)</f>
        <v/>
      </c>
      <c r="B15" s="7">
        <f>IF(A15="","",$B$7)</f>
        <v/>
      </c>
      <c r="C15" s="7">
        <f>IF(A15="","",E14*$B$5/12)</f>
        <v/>
      </c>
      <c r="D15" s="7">
        <f>IF(A15="","",B15-C15)</f>
        <v/>
      </c>
      <c r="E15" s="7">
        <f>IF(A15="","",MAX(0,E14-D15))</f>
        <v/>
      </c>
    </row>
    <row r="16">
      <c r="A16" s="2">
        <f>IF(6&gt;$B$6,"",6)</f>
        <v/>
      </c>
      <c r="B16" s="7">
        <f>IF(A16="","",$B$7)</f>
        <v/>
      </c>
      <c r="C16" s="7">
        <f>IF(A16="","",E15*$B$5/12)</f>
        <v/>
      </c>
      <c r="D16" s="7">
        <f>IF(A16="","",B16-C16)</f>
        <v/>
      </c>
      <c r="E16" s="7">
        <f>IF(A16="","",MAX(0,E15-D16))</f>
        <v/>
      </c>
    </row>
    <row r="17">
      <c r="A17" s="2">
        <f>IF(7&gt;$B$6,"",7)</f>
        <v/>
      </c>
      <c r="B17" s="7">
        <f>IF(A17="","",$B$7)</f>
        <v/>
      </c>
      <c r="C17" s="7">
        <f>IF(A17="","",E16*$B$5/12)</f>
        <v/>
      </c>
      <c r="D17" s="7">
        <f>IF(A17="","",B17-C17)</f>
        <v/>
      </c>
      <c r="E17" s="7">
        <f>IF(A17="","",MAX(0,E16-D17))</f>
        <v/>
      </c>
    </row>
    <row r="18">
      <c r="A18" s="2">
        <f>IF(8&gt;$B$6,"",8)</f>
        <v/>
      </c>
      <c r="B18" s="7">
        <f>IF(A18="","",$B$7)</f>
        <v/>
      </c>
      <c r="C18" s="7">
        <f>IF(A18="","",E17*$B$5/12)</f>
        <v/>
      </c>
      <c r="D18" s="7">
        <f>IF(A18="","",B18-C18)</f>
        <v/>
      </c>
      <c r="E18" s="7">
        <f>IF(A18="","",MAX(0,E17-D18))</f>
        <v/>
      </c>
    </row>
    <row r="19">
      <c r="A19" s="2">
        <f>IF(9&gt;$B$6,"",9)</f>
        <v/>
      </c>
      <c r="B19" s="7">
        <f>IF(A19="","",$B$7)</f>
        <v/>
      </c>
      <c r="C19" s="7">
        <f>IF(A19="","",E18*$B$5/12)</f>
        <v/>
      </c>
      <c r="D19" s="7">
        <f>IF(A19="","",B19-C19)</f>
        <v/>
      </c>
      <c r="E19" s="7">
        <f>IF(A19="","",MAX(0,E18-D19))</f>
        <v/>
      </c>
    </row>
    <row r="20">
      <c r="A20" s="2">
        <f>IF(10&gt;$B$6,"",10)</f>
        <v/>
      </c>
      <c r="B20" s="7">
        <f>IF(A20="","",$B$7)</f>
        <v/>
      </c>
      <c r="C20" s="7">
        <f>IF(A20="","",E19*$B$5/12)</f>
        <v/>
      </c>
      <c r="D20" s="7">
        <f>IF(A20="","",B20-C20)</f>
        <v/>
      </c>
      <c r="E20" s="7">
        <f>IF(A20="","",MAX(0,E19-D20))</f>
        <v/>
      </c>
    </row>
    <row r="21">
      <c r="A21" s="2">
        <f>IF(11&gt;$B$6,"",11)</f>
        <v/>
      </c>
      <c r="B21" s="7">
        <f>IF(A21="","",$B$7)</f>
        <v/>
      </c>
      <c r="C21" s="7">
        <f>IF(A21="","",E20*$B$5/12)</f>
        <v/>
      </c>
      <c r="D21" s="7">
        <f>IF(A21="","",B21-C21)</f>
        <v/>
      </c>
      <c r="E21" s="7">
        <f>IF(A21="","",MAX(0,E20-D21))</f>
        <v/>
      </c>
    </row>
    <row r="22">
      <c r="A22" s="2">
        <f>IF(12&gt;$B$6,"",12)</f>
        <v/>
      </c>
      <c r="B22" s="7">
        <f>IF(A22="","",$B$7)</f>
        <v/>
      </c>
      <c r="C22" s="7">
        <f>IF(A22="","",E21*$B$5/12)</f>
        <v/>
      </c>
      <c r="D22" s="7">
        <f>IF(A22="","",B22-C22)</f>
        <v/>
      </c>
      <c r="E22" s="7">
        <f>IF(A22="","",MAX(0,E21-D22))</f>
        <v/>
      </c>
    </row>
    <row r="23">
      <c r="A23" s="2">
        <f>IF(13&gt;$B$6,"",13)</f>
        <v/>
      </c>
      <c r="B23" s="7">
        <f>IF(A23="","",$B$7)</f>
        <v/>
      </c>
      <c r="C23" s="7">
        <f>IF(A23="","",E22*$B$5/12)</f>
        <v/>
      </c>
      <c r="D23" s="7">
        <f>IF(A23="","",B23-C23)</f>
        <v/>
      </c>
      <c r="E23" s="7">
        <f>IF(A23="","",MAX(0,E22-D23))</f>
        <v/>
      </c>
    </row>
    <row r="24">
      <c r="A24" s="2">
        <f>IF(14&gt;$B$6,"",14)</f>
        <v/>
      </c>
      <c r="B24" s="7">
        <f>IF(A24="","",$B$7)</f>
        <v/>
      </c>
      <c r="C24" s="7">
        <f>IF(A24="","",E23*$B$5/12)</f>
        <v/>
      </c>
      <c r="D24" s="7">
        <f>IF(A24="","",B24-C24)</f>
        <v/>
      </c>
      <c r="E24" s="7">
        <f>IF(A24="","",MAX(0,E23-D24))</f>
        <v/>
      </c>
    </row>
    <row r="25">
      <c r="A25" s="2">
        <f>IF(15&gt;$B$6,"",15)</f>
        <v/>
      </c>
      <c r="B25" s="7">
        <f>IF(A25="","",$B$7)</f>
        <v/>
      </c>
      <c r="C25" s="7">
        <f>IF(A25="","",E24*$B$5/12)</f>
        <v/>
      </c>
      <c r="D25" s="7">
        <f>IF(A25="","",B25-C25)</f>
        <v/>
      </c>
      <c r="E25" s="7">
        <f>IF(A25="","",MAX(0,E24-D25))</f>
        <v/>
      </c>
    </row>
    <row r="26">
      <c r="A26" s="2">
        <f>IF(16&gt;$B$6,"",16)</f>
        <v/>
      </c>
      <c r="B26" s="7">
        <f>IF(A26="","",$B$7)</f>
        <v/>
      </c>
      <c r="C26" s="7">
        <f>IF(A26="","",E25*$B$5/12)</f>
        <v/>
      </c>
      <c r="D26" s="7">
        <f>IF(A26="","",B26-C26)</f>
        <v/>
      </c>
      <c r="E26" s="7">
        <f>IF(A26="","",MAX(0,E25-D26))</f>
        <v/>
      </c>
    </row>
    <row r="27">
      <c r="A27" s="2">
        <f>IF(17&gt;$B$6,"",17)</f>
        <v/>
      </c>
      <c r="B27" s="7">
        <f>IF(A27="","",$B$7)</f>
        <v/>
      </c>
      <c r="C27" s="7">
        <f>IF(A27="","",E26*$B$5/12)</f>
        <v/>
      </c>
      <c r="D27" s="7">
        <f>IF(A27="","",B27-C27)</f>
        <v/>
      </c>
      <c r="E27" s="7">
        <f>IF(A27="","",MAX(0,E26-D27))</f>
        <v/>
      </c>
    </row>
    <row r="28">
      <c r="A28" s="2">
        <f>IF(18&gt;$B$6,"",18)</f>
        <v/>
      </c>
      <c r="B28" s="7">
        <f>IF(A28="","",$B$7)</f>
        <v/>
      </c>
      <c r="C28" s="7">
        <f>IF(A28="","",E27*$B$5/12)</f>
        <v/>
      </c>
      <c r="D28" s="7">
        <f>IF(A28="","",B28-C28)</f>
        <v/>
      </c>
      <c r="E28" s="7">
        <f>IF(A28="","",MAX(0,E27-D28))</f>
        <v/>
      </c>
    </row>
    <row r="29">
      <c r="A29" s="2">
        <f>IF(19&gt;$B$6,"",19)</f>
        <v/>
      </c>
      <c r="B29" s="7">
        <f>IF(A29="","",$B$7)</f>
        <v/>
      </c>
      <c r="C29" s="7">
        <f>IF(A29="","",E28*$B$5/12)</f>
        <v/>
      </c>
      <c r="D29" s="7">
        <f>IF(A29="","",B29-C29)</f>
        <v/>
      </c>
      <c r="E29" s="7">
        <f>IF(A29="","",MAX(0,E28-D29))</f>
        <v/>
      </c>
    </row>
    <row r="30">
      <c r="A30" s="2">
        <f>IF(20&gt;$B$6,"",20)</f>
        <v/>
      </c>
      <c r="B30" s="7">
        <f>IF(A30="","",$B$7)</f>
        <v/>
      </c>
      <c r="C30" s="7">
        <f>IF(A30="","",E29*$B$5/12)</f>
        <v/>
      </c>
      <c r="D30" s="7">
        <f>IF(A30="","",B30-C30)</f>
        <v/>
      </c>
      <c r="E30" s="7">
        <f>IF(A30="","",MAX(0,E29-D30))</f>
        <v/>
      </c>
    </row>
    <row r="31">
      <c r="A31" s="2">
        <f>IF(21&gt;$B$6,"",21)</f>
        <v/>
      </c>
      <c r="B31" s="7">
        <f>IF(A31="","",$B$7)</f>
        <v/>
      </c>
      <c r="C31" s="7">
        <f>IF(A31="","",E30*$B$5/12)</f>
        <v/>
      </c>
      <c r="D31" s="7">
        <f>IF(A31="","",B31-C31)</f>
        <v/>
      </c>
      <c r="E31" s="7">
        <f>IF(A31="","",MAX(0,E30-D31))</f>
        <v/>
      </c>
    </row>
    <row r="32">
      <c r="A32" s="2">
        <f>IF(22&gt;$B$6,"",22)</f>
        <v/>
      </c>
      <c r="B32" s="7">
        <f>IF(A32="","",$B$7)</f>
        <v/>
      </c>
      <c r="C32" s="7">
        <f>IF(A32="","",E31*$B$5/12)</f>
        <v/>
      </c>
      <c r="D32" s="7">
        <f>IF(A32="","",B32-C32)</f>
        <v/>
      </c>
      <c r="E32" s="7">
        <f>IF(A32="","",MAX(0,E31-D32))</f>
        <v/>
      </c>
    </row>
    <row r="33">
      <c r="A33" s="2">
        <f>IF(23&gt;$B$6,"",23)</f>
        <v/>
      </c>
      <c r="B33" s="7">
        <f>IF(A33="","",$B$7)</f>
        <v/>
      </c>
      <c r="C33" s="7">
        <f>IF(A33="","",E32*$B$5/12)</f>
        <v/>
      </c>
      <c r="D33" s="7">
        <f>IF(A33="","",B33-C33)</f>
        <v/>
      </c>
      <c r="E33" s="7">
        <f>IF(A33="","",MAX(0,E32-D33))</f>
        <v/>
      </c>
    </row>
    <row r="34">
      <c r="A34" s="2">
        <f>IF(24&gt;$B$6,"",24)</f>
        <v/>
      </c>
      <c r="B34" s="7">
        <f>IF(A34="","",$B$7)</f>
        <v/>
      </c>
      <c r="C34" s="7">
        <f>IF(A34="","",E33*$B$5/12)</f>
        <v/>
      </c>
      <c r="D34" s="7">
        <f>IF(A34="","",B34-C34)</f>
        <v/>
      </c>
      <c r="E34" s="7">
        <f>IF(A34="","",MAX(0,E33-D34))</f>
        <v/>
      </c>
    </row>
    <row r="35">
      <c r="A35" s="2">
        <f>IF(25&gt;$B$6,"",25)</f>
        <v/>
      </c>
      <c r="B35" s="7">
        <f>IF(A35="","",$B$7)</f>
        <v/>
      </c>
      <c r="C35" s="7">
        <f>IF(A35="","",E34*$B$5/12)</f>
        <v/>
      </c>
      <c r="D35" s="7">
        <f>IF(A35="","",B35-C35)</f>
        <v/>
      </c>
      <c r="E35" s="7">
        <f>IF(A35="","",MAX(0,E34-D35))</f>
        <v/>
      </c>
    </row>
    <row r="36">
      <c r="A36" s="2">
        <f>IF(26&gt;$B$6,"",26)</f>
        <v/>
      </c>
      <c r="B36" s="7">
        <f>IF(A36="","",$B$7)</f>
        <v/>
      </c>
      <c r="C36" s="7">
        <f>IF(A36="","",E35*$B$5/12)</f>
        <v/>
      </c>
      <c r="D36" s="7">
        <f>IF(A36="","",B36-C36)</f>
        <v/>
      </c>
      <c r="E36" s="7">
        <f>IF(A36="","",MAX(0,E35-D36))</f>
        <v/>
      </c>
    </row>
    <row r="37">
      <c r="A37" s="2">
        <f>IF(27&gt;$B$6,"",27)</f>
        <v/>
      </c>
      <c r="B37" s="7">
        <f>IF(A37="","",$B$7)</f>
        <v/>
      </c>
      <c r="C37" s="7">
        <f>IF(A37="","",E36*$B$5/12)</f>
        <v/>
      </c>
      <c r="D37" s="7">
        <f>IF(A37="","",B37-C37)</f>
        <v/>
      </c>
      <c r="E37" s="7">
        <f>IF(A37="","",MAX(0,E36-D37))</f>
        <v/>
      </c>
    </row>
    <row r="38">
      <c r="A38" s="2">
        <f>IF(28&gt;$B$6,"",28)</f>
        <v/>
      </c>
      <c r="B38" s="7">
        <f>IF(A38="","",$B$7)</f>
        <v/>
      </c>
      <c r="C38" s="7">
        <f>IF(A38="","",E37*$B$5/12)</f>
        <v/>
      </c>
      <c r="D38" s="7">
        <f>IF(A38="","",B38-C38)</f>
        <v/>
      </c>
      <c r="E38" s="7">
        <f>IF(A38="","",MAX(0,E37-D38))</f>
        <v/>
      </c>
    </row>
    <row r="39">
      <c r="A39" s="2">
        <f>IF(29&gt;$B$6,"",29)</f>
        <v/>
      </c>
      <c r="B39" s="7">
        <f>IF(A39="","",$B$7)</f>
        <v/>
      </c>
      <c r="C39" s="7">
        <f>IF(A39="","",E38*$B$5/12)</f>
        <v/>
      </c>
      <c r="D39" s="7">
        <f>IF(A39="","",B39-C39)</f>
        <v/>
      </c>
      <c r="E39" s="7">
        <f>IF(A39="","",MAX(0,E38-D39))</f>
        <v/>
      </c>
    </row>
    <row r="40">
      <c r="A40" s="2">
        <f>IF(30&gt;$B$6,"",30)</f>
        <v/>
      </c>
      <c r="B40" s="7">
        <f>IF(A40="","",$B$7)</f>
        <v/>
      </c>
      <c r="C40" s="7">
        <f>IF(A40="","",E39*$B$5/12)</f>
        <v/>
      </c>
      <c r="D40" s="7">
        <f>IF(A40="","",B40-C40)</f>
        <v/>
      </c>
      <c r="E40" s="7">
        <f>IF(A40="","",MAX(0,E39-D40))</f>
        <v/>
      </c>
    </row>
    <row r="41">
      <c r="A41" s="2">
        <f>IF(31&gt;$B$6,"",31)</f>
        <v/>
      </c>
      <c r="B41" s="7">
        <f>IF(A41="","",$B$7)</f>
        <v/>
      </c>
      <c r="C41" s="7">
        <f>IF(A41="","",E40*$B$5/12)</f>
        <v/>
      </c>
      <c r="D41" s="7">
        <f>IF(A41="","",B41-C41)</f>
        <v/>
      </c>
      <c r="E41" s="7">
        <f>IF(A41="","",MAX(0,E40-D41))</f>
        <v/>
      </c>
    </row>
    <row r="42">
      <c r="A42" s="2">
        <f>IF(32&gt;$B$6,"",32)</f>
        <v/>
      </c>
      <c r="B42" s="7">
        <f>IF(A42="","",$B$7)</f>
        <v/>
      </c>
      <c r="C42" s="7">
        <f>IF(A42="","",E41*$B$5/12)</f>
        <v/>
      </c>
      <c r="D42" s="7">
        <f>IF(A42="","",B42-C42)</f>
        <v/>
      </c>
      <c r="E42" s="7">
        <f>IF(A42="","",MAX(0,E41-D42))</f>
        <v/>
      </c>
    </row>
    <row r="43">
      <c r="A43" s="2">
        <f>IF(33&gt;$B$6,"",33)</f>
        <v/>
      </c>
      <c r="B43" s="7">
        <f>IF(A43="","",$B$7)</f>
        <v/>
      </c>
      <c r="C43" s="7">
        <f>IF(A43="","",E42*$B$5/12)</f>
        <v/>
      </c>
      <c r="D43" s="7">
        <f>IF(A43="","",B43-C43)</f>
        <v/>
      </c>
      <c r="E43" s="7">
        <f>IF(A43="","",MAX(0,E42-D43))</f>
        <v/>
      </c>
    </row>
    <row r="44">
      <c r="A44" s="2">
        <f>IF(34&gt;$B$6,"",34)</f>
        <v/>
      </c>
      <c r="B44" s="7">
        <f>IF(A44="","",$B$7)</f>
        <v/>
      </c>
      <c r="C44" s="7">
        <f>IF(A44="","",E43*$B$5/12)</f>
        <v/>
      </c>
      <c r="D44" s="7">
        <f>IF(A44="","",B44-C44)</f>
        <v/>
      </c>
      <c r="E44" s="7">
        <f>IF(A44="","",MAX(0,E43-D44))</f>
        <v/>
      </c>
    </row>
    <row r="45">
      <c r="A45" s="2">
        <f>IF(35&gt;$B$6,"",35)</f>
        <v/>
      </c>
      <c r="B45" s="7">
        <f>IF(A45="","",$B$7)</f>
        <v/>
      </c>
      <c r="C45" s="7">
        <f>IF(A45="","",E44*$B$5/12)</f>
        <v/>
      </c>
      <c r="D45" s="7">
        <f>IF(A45="","",B45-C45)</f>
        <v/>
      </c>
      <c r="E45" s="7">
        <f>IF(A45="","",MAX(0,E44-D45))</f>
        <v/>
      </c>
    </row>
    <row r="46">
      <c r="A46" s="2">
        <f>IF(36&gt;$B$6,"",36)</f>
        <v/>
      </c>
      <c r="B46" s="7">
        <f>IF(A46="","",$B$7)</f>
        <v/>
      </c>
      <c r="C46" s="7">
        <f>IF(A46="","",E45*$B$5/12)</f>
        <v/>
      </c>
      <c r="D46" s="7">
        <f>IF(A46="","",B46-C46)</f>
        <v/>
      </c>
      <c r="E46" s="7">
        <f>IF(A46="","",MAX(0,E45-D46))</f>
        <v/>
      </c>
    </row>
    <row r="47">
      <c r="A47" s="2">
        <f>IF(37&gt;$B$6,"",37)</f>
        <v/>
      </c>
      <c r="B47" s="7">
        <f>IF(A47="","",$B$7)</f>
        <v/>
      </c>
      <c r="C47" s="7">
        <f>IF(A47="","",E46*$B$5/12)</f>
        <v/>
      </c>
      <c r="D47" s="7">
        <f>IF(A47="","",B47-C47)</f>
        <v/>
      </c>
      <c r="E47" s="7">
        <f>IF(A47="","",MAX(0,E46-D47))</f>
        <v/>
      </c>
    </row>
    <row r="48">
      <c r="A48" s="2">
        <f>IF(38&gt;$B$6,"",38)</f>
        <v/>
      </c>
      <c r="B48" s="7">
        <f>IF(A48="","",$B$7)</f>
        <v/>
      </c>
      <c r="C48" s="7">
        <f>IF(A48="","",E47*$B$5/12)</f>
        <v/>
      </c>
      <c r="D48" s="7">
        <f>IF(A48="","",B48-C48)</f>
        <v/>
      </c>
      <c r="E48" s="7">
        <f>IF(A48="","",MAX(0,E47-D48))</f>
        <v/>
      </c>
    </row>
    <row r="49">
      <c r="A49" s="2">
        <f>IF(39&gt;$B$6,"",39)</f>
        <v/>
      </c>
      <c r="B49" s="7">
        <f>IF(A49="","",$B$7)</f>
        <v/>
      </c>
      <c r="C49" s="7">
        <f>IF(A49="","",E48*$B$5/12)</f>
        <v/>
      </c>
      <c r="D49" s="7">
        <f>IF(A49="","",B49-C49)</f>
        <v/>
      </c>
      <c r="E49" s="7">
        <f>IF(A49="","",MAX(0,E48-D49))</f>
        <v/>
      </c>
    </row>
    <row r="50">
      <c r="A50" s="2">
        <f>IF(40&gt;$B$6,"",40)</f>
        <v/>
      </c>
      <c r="B50" s="7">
        <f>IF(A50="","",$B$7)</f>
        <v/>
      </c>
      <c r="C50" s="7">
        <f>IF(A50="","",E49*$B$5/12)</f>
        <v/>
      </c>
      <c r="D50" s="7">
        <f>IF(A50="","",B50-C50)</f>
        <v/>
      </c>
      <c r="E50" s="7">
        <f>IF(A50="","",MAX(0,E49-D50))</f>
        <v/>
      </c>
    </row>
    <row r="51">
      <c r="A51" s="2">
        <f>IF(41&gt;$B$6,"",41)</f>
        <v/>
      </c>
      <c r="B51" s="7">
        <f>IF(A51="","",$B$7)</f>
        <v/>
      </c>
      <c r="C51" s="7">
        <f>IF(A51="","",E50*$B$5/12)</f>
        <v/>
      </c>
      <c r="D51" s="7">
        <f>IF(A51="","",B51-C51)</f>
        <v/>
      </c>
      <c r="E51" s="7">
        <f>IF(A51="","",MAX(0,E50-D51))</f>
        <v/>
      </c>
    </row>
    <row r="52">
      <c r="A52" s="2">
        <f>IF(42&gt;$B$6,"",42)</f>
        <v/>
      </c>
      <c r="B52" s="7">
        <f>IF(A52="","",$B$7)</f>
        <v/>
      </c>
      <c r="C52" s="7">
        <f>IF(A52="","",E51*$B$5/12)</f>
        <v/>
      </c>
      <c r="D52" s="7">
        <f>IF(A52="","",B52-C52)</f>
        <v/>
      </c>
      <c r="E52" s="7">
        <f>IF(A52="","",MAX(0,E51-D52))</f>
        <v/>
      </c>
    </row>
    <row r="53">
      <c r="A53" s="2">
        <f>IF(43&gt;$B$6,"",43)</f>
        <v/>
      </c>
      <c r="B53" s="7">
        <f>IF(A53="","",$B$7)</f>
        <v/>
      </c>
      <c r="C53" s="7">
        <f>IF(A53="","",E52*$B$5/12)</f>
        <v/>
      </c>
      <c r="D53" s="7">
        <f>IF(A53="","",B53-C53)</f>
        <v/>
      </c>
      <c r="E53" s="7">
        <f>IF(A53="","",MAX(0,E52-D53))</f>
        <v/>
      </c>
    </row>
    <row r="54">
      <c r="A54" s="2">
        <f>IF(44&gt;$B$6,"",44)</f>
        <v/>
      </c>
      <c r="B54" s="7">
        <f>IF(A54="","",$B$7)</f>
        <v/>
      </c>
      <c r="C54" s="7">
        <f>IF(A54="","",E53*$B$5/12)</f>
        <v/>
      </c>
      <c r="D54" s="7">
        <f>IF(A54="","",B54-C54)</f>
        <v/>
      </c>
      <c r="E54" s="7">
        <f>IF(A54="","",MAX(0,E53-D54))</f>
        <v/>
      </c>
    </row>
    <row r="55">
      <c r="A55" s="2">
        <f>IF(45&gt;$B$6,"",45)</f>
        <v/>
      </c>
      <c r="B55" s="7">
        <f>IF(A55="","",$B$7)</f>
        <v/>
      </c>
      <c r="C55" s="7">
        <f>IF(A55="","",E54*$B$5/12)</f>
        <v/>
      </c>
      <c r="D55" s="7">
        <f>IF(A55="","",B55-C55)</f>
        <v/>
      </c>
      <c r="E55" s="7">
        <f>IF(A55="","",MAX(0,E54-D55))</f>
        <v/>
      </c>
    </row>
    <row r="56">
      <c r="A56" s="2">
        <f>IF(46&gt;$B$6,"",46)</f>
        <v/>
      </c>
      <c r="B56" s="7">
        <f>IF(A56="","",$B$7)</f>
        <v/>
      </c>
      <c r="C56" s="7">
        <f>IF(A56="","",E55*$B$5/12)</f>
        <v/>
      </c>
      <c r="D56" s="7">
        <f>IF(A56="","",B56-C56)</f>
        <v/>
      </c>
      <c r="E56" s="7">
        <f>IF(A56="","",MAX(0,E55-D56))</f>
        <v/>
      </c>
    </row>
    <row r="57">
      <c r="A57" s="2">
        <f>IF(47&gt;$B$6,"",47)</f>
        <v/>
      </c>
      <c r="B57" s="7">
        <f>IF(A57="","",$B$7)</f>
        <v/>
      </c>
      <c r="C57" s="7">
        <f>IF(A57="","",E56*$B$5/12)</f>
        <v/>
      </c>
      <c r="D57" s="7">
        <f>IF(A57="","",B57-C57)</f>
        <v/>
      </c>
      <c r="E57" s="7">
        <f>IF(A57="","",MAX(0,E56-D57))</f>
        <v/>
      </c>
    </row>
    <row r="58">
      <c r="A58" s="2">
        <f>IF(48&gt;$B$6,"",48)</f>
        <v/>
      </c>
      <c r="B58" s="7">
        <f>IF(A58="","",$B$7)</f>
        <v/>
      </c>
      <c r="C58" s="7">
        <f>IF(A58="","",E57*$B$5/12)</f>
        <v/>
      </c>
      <c r="D58" s="7">
        <f>IF(A58="","",B58-C58)</f>
        <v/>
      </c>
      <c r="E58" s="7">
        <f>IF(A58="","",MAX(0,E57-D58))</f>
        <v/>
      </c>
    </row>
    <row r="59">
      <c r="A59" s="2">
        <f>IF(49&gt;$B$6,"",49)</f>
        <v/>
      </c>
      <c r="B59" s="7">
        <f>IF(A59="","",$B$7)</f>
        <v/>
      </c>
      <c r="C59" s="7">
        <f>IF(A59="","",E58*$B$5/12)</f>
        <v/>
      </c>
      <c r="D59" s="7">
        <f>IF(A59="","",B59-C59)</f>
        <v/>
      </c>
      <c r="E59" s="7">
        <f>IF(A59="","",MAX(0,E58-D59))</f>
        <v/>
      </c>
    </row>
    <row r="60">
      <c r="A60" s="2">
        <f>IF(50&gt;$B$6,"",50)</f>
        <v/>
      </c>
      <c r="B60" s="7">
        <f>IF(A60="","",$B$7)</f>
        <v/>
      </c>
      <c r="C60" s="7">
        <f>IF(A60="","",E59*$B$5/12)</f>
        <v/>
      </c>
      <c r="D60" s="7">
        <f>IF(A60="","",B60-C60)</f>
        <v/>
      </c>
      <c r="E60" s="7">
        <f>IF(A60="","",MAX(0,E59-D60))</f>
        <v/>
      </c>
    </row>
    <row r="61">
      <c r="A61" s="2">
        <f>IF(51&gt;$B$6,"",51)</f>
        <v/>
      </c>
      <c r="B61" s="7">
        <f>IF(A61="","",$B$7)</f>
        <v/>
      </c>
      <c r="C61" s="7">
        <f>IF(A61="","",E60*$B$5/12)</f>
        <v/>
      </c>
      <c r="D61" s="7">
        <f>IF(A61="","",B61-C61)</f>
        <v/>
      </c>
      <c r="E61" s="7">
        <f>IF(A61="","",MAX(0,E60-D61))</f>
        <v/>
      </c>
    </row>
    <row r="62">
      <c r="A62" s="2">
        <f>IF(52&gt;$B$6,"",52)</f>
        <v/>
      </c>
      <c r="B62" s="7">
        <f>IF(A62="","",$B$7)</f>
        <v/>
      </c>
      <c r="C62" s="7">
        <f>IF(A62="","",E61*$B$5/12)</f>
        <v/>
      </c>
      <c r="D62" s="7">
        <f>IF(A62="","",B62-C62)</f>
        <v/>
      </c>
      <c r="E62" s="7">
        <f>IF(A62="","",MAX(0,E61-D62))</f>
        <v/>
      </c>
    </row>
    <row r="63">
      <c r="A63" s="2">
        <f>IF(53&gt;$B$6,"",53)</f>
        <v/>
      </c>
      <c r="B63" s="7">
        <f>IF(A63="","",$B$7)</f>
        <v/>
      </c>
      <c r="C63" s="7">
        <f>IF(A63="","",E62*$B$5/12)</f>
        <v/>
      </c>
      <c r="D63" s="7">
        <f>IF(A63="","",B63-C63)</f>
        <v/>
      </c>
      <c r="E63" s="7">
        <f>IF(A63="","",MAX(0,E62-D63))</f>
        <v/>
      </c>
    </row>
    <row r="64">
      <c r="A64" s="2">
        <f>IF(54&gt;$B$6,"",54)</f>
        <v/>
      </c>
      <c r="B64" s="7">
        <f>IF(A64="","",$B$7)</f>
        <v/>
      </c>
      <c r="C64" s="7">
        <f>IF(A64="","",E63*$B$5/12)</f>
        <v/>
      </c>
      <c r="D64" s="7">
        <f>IF(A64="","",B64-C64)</f>
        <v/>
      </c>
      <c r="E64" s="7">
        <f>IF(A64="","",MAX(0,E63-D64))</f>
        <v/>
      </c>
    </row>
    <row r="65">
      <c r="A65" s="2">
        <f>IF(55&gt;$B$6,"",55)</f>
        <v/>
      </c>
      <c r="B65" s="7">
        <f>IF(A65="","",$B$7)</f>
        <v/>
      </c>
      <c r="C65" s="7">
        <f>IF(A65="","",E64*$B$5/12)</f>
        <v/>
      </c>
      <c r="D65" s="7">
        <f>IF(A65="","",B65-C65)</f>
        <v/>
      </c>
      <c r="E65" s="7">
        <f>IF(A65="","",MAX(0,E64-D65))</f>
        <v/>
      </c>
    </row>
    <row r="66">
      <c r="A66" s="2">
        <f>IF(56&gt;$B$6,"",56)</f>
        <v/>
      </c>
      <c r="B66" s="7">
        <f>IF(A66="","",$B$7)</f>
        <v/>
      </c>
      <c r="C66" s="7">
        <f>IF(A66="","",E65*$B$5/12)</f>
        <v/>
      </c>
      <c r="D66" s="7">
        <f>IF(A66="","",B66-C66)</f>
        <v/>
      </c>
      <c r="E66" s="7">
        <f>IF(A66="","",MAX(0,E65-D66))</f>
        <v/>
      </c>
    </row>
    <row r="67">
      <c r="A67" s="2">
        <f>IF(57&gt;$B$6,"",57)</f>
        <v/>
      </c>
      <c r="B67" s="7">
        <f>IF(A67="","",$B$7)</f>
        <v/>
      </c>
      <c r="C67" s="7">
        <f>IF(A67="","",E66*$B$5/12)</f>
        <v/>
      </c>
      <c r="D67" s="7">
        <f>IF(A67="","",B67-C67)</f>
        <v/>
      </c>
      <c r="E67" s="7">
        <f>IF(A67="","",MAX(0,E66-D67))</f>
        <v/>
      </c>
    </row>
    <row r="68">
      <c r="A68" s="2">
        <f>IF(58&gt;$B$6,"",58)</f>
        <v/>
      </c>
      <c r="B68" s="7">
        <f>IF(A68="","",$B$7)</f>
        <v/>
      </c>
      <c r="C68" s="7">
        <f>IF(A68="","",E67*$B$5/12)</f>
        <v/>
      </c>
      <c r="D68" s="7">
        <f>IF(A68="","",B68-C68)</f>
        <v/>
      </c>
      <c r="E68" s="7">
        <f>IF(A68="","",MAX(0,E67-D68))</f>
        <v/>
      </c>
    </row>
    <row r="69">
      <c r="A69" s="2">
        <f>IF(59&gt;$B$6,"",59)</f>
        <v/>
      </c>
      <c r="B69" s="7">
        <f>IF(A69="","",$B$7)</f>
        <v/>
      </c>
      <c r="C69" s="7">
        <f>IF(A69="","",E68*$B$5/12)</f>
        <v/>
      </c>
      <c r="D69" s="7">
        <f>IF(A69="","",B69-C69)</f>
        <v/>
      </c>
      <c r="E69" s="7">
        <f>IF(A69="","",MAX(0,E68-D69))</f>
        <v/>
      </c>
    </row>
    <row r="70">
      <c r="A70" s="2">
        <f>IF(60&gt;$B$6,"",60)</f>
        <v/>
      </c>
      <c r="B70" s="7">
        <f>IF(A70="","",$B$7)</f>
        <v/>
      </c>
      <c r="C70" s="7">
        <f>IF(A70="","",E69*$B$5/12)</f>
        <v/>
      </c>
      <c r="D70" s="7">
        <f>IF(A70="","",B70-C70)</f>
        <v/>
      </c>
      <c r="E70" s="7">
        <f>IF(A70="","",MAX(0,E69-D70))</f>
        <v/>
      </c>
    </row>
    <row r="71">
      <c r="A71" s="2">
        <f>IF(61&gt;$B$6,"",61)</f>
        <v/>
      </c>
      <c r="B71" s="7">
        <f>IF(A71="","",$B$7)</f>
        <v/>
      </c>
      <c r="C71" s="7">
        <f>IF(A71="","",E70*$B$5/12)</f>
        <v/>
      </c>
      <c r="D71" s="7">
        <f>IF(A71="","",B71-C71)</f>
        <v/>
      </c>
      <c r="E71" s="7">
        <f>IF(A71="","",MAX(0,E70-D71))</f>
        <v/>
      </c>
    </row>
    <row r="72">
      <c r="A72" s="2">
        <f>IF(62&gt;$B$6,"",62)</f>
        <v/>
      </c>
      <c r="B72" s="7">
        <f>IF(A72="","",$B$7)</f>
        <v/>
      </c>
      <c r="C72" s="7">
        <f>IF(A72="","",E71*$B$5/12)</f>
        <v/>
      </c>
      <c r="D72" s="7">
        <f>IF(A72="","",B72-C72)</f>
        <v/>
      </c>
      <c r="E72" s="7">
        <f>IF(A72="","",MAX(0,E71-D72))</f>
        <v/>
      </c>
    </row>
    <row r="73">
      <c r="A73" s="2">
        <f>IF(63&gt;$B$6,"",63)</f>
        <v/>
      </c>
      <c r="B73" s="7">
        <f>IF(A73="","",$B$7)</f>
        <v/>
      </c>
      <c r="C73" s="7">
        <f>IF(A73="","",E72*$B$5/12)</f>
        <v/>
      </c>
      <c r="D73" s="7">
        <f>IF(A73="","",B73-C73)</f>
        <v/>
      </c>
      <c r="E73" s="7">
        <f>IF(A73="","",MAX(0,E72-D73))</f>
        <v/>
      </c>
    </row>
    <row r="74">
      <c r="A74" s="2">
        <f>IF(64&gt;$B$6,"",64)</f>
        <v/>
      </c>
      <c r="B74" s="7">
        <f>IF(A74="","",$B$7)</f>
        <v/>
      </c>
      <c r="C74" s="7">
        <f>IF(A74="","",E73*$B$5/12)</f>
        <v/>
      </c>
      <c r="D74" s="7">
        <f>IF(A74="","",B74-C74)</f>
        <v/>
      </c>
      <c r="E74" s="7">
        <f>IF(A74="","",MAX(0,E73-D74))</f>
        <v/>
      </c>
    </row>
    <row r="75">
      <c r="A75" s="2">
        <f>IF(65&gt;$B$6,"",65)</f>
        <v/>
      </c>
      <c r="B75" s="7">
        <f>IF(A75="","",$B$7)</f>
        <v/>
      </c>
      <c r="C75" s="7">
        <f>IF(A75="","",E74*$B$5/12)</f>
        <v/>
      </c>
      <c r="D75" s="7">
        <f>IF(A75="","",B75-C75)</f>
        <v/>
      </c>
      <c r="E75" s="7">
        <f>IF(A75="","",MAX(0,E74-D75))</f>
        <v/>
      </c>
    </row>
    <row r="76">
      <c r="A76" s="2">
        <f>IF(66&gt;$B$6,"",66)</f>
        <v/>
      </c>
      <c r="B76" s="7">
        <f>IF(A76="","",$B$7)</f>
        <v/>
      </c>
      <c r="C76" s="7">
        <f>IF(A76="","",E75*$B$5/12)</f>
        <v/>
      </c>
      <c r="D76" s="7">
        <f>IF(A76="","",B76-C76)</f>
        <v/>
      </c>
      <c r="E76" s="7">
        <f>IF(A76="","",MAX(0,E75-D76))</f>
        <v/>
      </c>
    </row>
    <row r="77">
      <c r="A77" s="2">
        <f>IF(67&gt;$B$6,"",67)</f>
        <v/>
      </c>
      <c r="B77" s="7">
        <f>IF(A77="","",$B$7)</f>
        <v/>
      </c>
      <c r="C77" s="7">
        <f>IF(A77="","",E76*$B$5/12)</f>
        <v/>
      </c>
      <c r="D77" s="7">
        <f>IF(A77="","",B77-C77)</f>
        <v/>
      </c>
      <c r="E77" s="7">
        <f>IF(A77="","",MAX(0,E76-D77))</f>
        <v/>
      </c>
    </row>
    <row r="78">
      <c r="A78" s="2">
        <f>IF(68&gt;$B$6,"",68)</f>
        <v/>
      </c>
      <c r="B78" s="7">
        <f>IF(A78="","",$B$7)</f>
        <v/>
      </c>
      <c r="C78" s="7">
        <f>IF(A78="","",E77*$B$5/12)</f>
        <v/>
      </c>
      <c r="D78" s="7">
        <f>IF(A78="","",B78-C78)</f>
        <v/>
      </c>
      <c r="E78" s="7">
        <f>IF(A78="","",MAX(0,E77-D78))</f>
        <v/>
      </c>
    </row>
    <row r="79">
      <c r="A79" s="2">
        <f>IF(69&gt;$B$6,"",69)</f>
        <v/>
      </c>
      <c r="B79" s="7">
        <f>IF(A79="","",$B$7)</f>
        <v/>
      </c>
      <c r="C79" s="7">
        <f>IF(A79="","",E78*$B$5/12)</f>
        <v/>
      </c>
      <c r="D79" s="7">
        <f>IF(A79="","",B79-C79)</f>
        <v/>
      </c>
      <c r="E79" s="7">
        <f>IF(A79="","",MAX(0,E78-D79))</f>
        <v/>
      </c>
    </row>
    <row r="80">
      <c r="A80" s="2">
        <f>IF(70&gt;$B$6,"",70)</f>
        <v/>
      </c>
      <c r="B80" s="7">
        <f>IF(A80="","",$B$7)</f>
        <v/>
      </c>
      <c r="C80" s="7">
        <f>IF(A80="","",E79*$B$5/12)</f>
        <v/>
      </c>
      <c r="D80" s="7">
        <f>IF(A80="","",B80-C80)</f>
        <v/>
      </c>
      <c r="E80" s="7">
        <f>IF(A80="","",MAX(0,E79-D80))</f>
        <v/>
      </c>
    </row>
    <row r="81">
      <c r="A81" s="2">
        <f>IF(71&gt;$B$6,"",71)</f>
        <v/>
      </c>
      <c r="B81" s="7">
        <f>IF(A81="","",$B$7)</f>
        <v/>
      </c>
      <c r="C81" s="7">
        <f>IF(A81="","",E80*$B$5/12)</f>
        <v/>
      </c>
      <c r="D81" s="7">
        <f>IF(A81="","",B81-C81)</f>
        <v/>
      </c>
      <c r="E81" s="7">
        <f>IF(A81="","",MAX(0,E80-D81))</f>
        <v/>
      </c>
    </row>
    <row r="82">
      <c r="A82" s="2">
        <f>IF(72&gt;$B$6,"",72)</f>
        <v/>
      </c>
      <c r="B82" s="7">
        <f>IF(A82="","",$B$7)</f>
        <v/>
      </c>
      <c r="C82" s="7">
        <f>IF(A82="","",E81*$B$5/12)</f>
        <v/>
      </c>
      <c r="D82" s="7">
        <f>IF(A82="","",B82-C82)</f>
        <v/>
      </c>
      <c r="E82" s="7">
        <f>IF(A82="","",MAX(0,E81-D82))</f>
        <v/>
      </c>
    </row>
    <row r="83">
      <c r="A83" s="2">
        <f>IF(73&gt;$B$6,"",73)</f>
        <v/>
      </c>
      <c r="B83" s="7">
        <f>IF(A83="","",$B$7)</f>
        <v/>
      </c>
      <c r="C83" s="7">
        <f>IF(A83="","",E82*$B$5/12)</f>
        <v/>
      </c>
      <c r="D83" s="7">
        <f>IF(A83="","",B83-C83)</f>
        <v/>
      </c>
      <c r="E83" s="7">
        <f>IF(A83="","",MAX(0,E82-D83))</f>
        <v/>
      </c>
    </row>
    <row r="84">
      <c r="A84" s="2">
        <f>IF(74&gt;$B$6,"",74)</f>
        <v/>
      </c>
      <c r="B84" s="7">
        <f>IF(A84="","",$B$7)</f>
        <v/>
      </c>
      <c r="C84" s="7">
        <f>IF(A84="","",E83*$B$5/12)</f>
        <v/>
      </c>
      <c r="D84" s="7">
        <f>IF(A84="","",B84-C84)</f>
        <v/>
      </c>
      <c r="E84" s="7">
        <f>IF(A84="","",MAX(0,E83-D84))</f>
        <v/>
      </c>
    </row>
    <row r="85">
      <c r="A85" s="2">
        <f>IF(75&gt;$B$6,"",75)</f>
        <v/>
      </c>
      <c r="B85" s="7">
        <f>IF(A85="","",$B$7)</f>
        <v/>
      </c>
      <c r="C85" s="7">
        <f>IF(A85="","",E84*$B$5/12)</f>
        <v/>
      </c>
      <c r="D85" s="7">
        <f>IF(A85="","",B85-C85)</f>
        <v/>
      </c>
      <c r="E85" s="7">
        <f>IF(A85="","",MAX(0,E84-D85))</f>
        <v/>
      </c>
    </row>
    <row r="86">
      <c r="A86" s="2">
        <f>IF(76&gt;$B$6,"",76)</f>
        <v/>
      </c>
      <c r="B86" s="7">
        <f>IF(A86="","",$B$7)</f>
        <v/>
      </c>
      <c r="C86" s="7">
        <f>IF(A86="","",E85*$B$5/12)</f>
        <v/>
      </c>
      <c r="D86" s="7">
        <f>IF(A86="","",B86-C86)</f>
        <v/>
      </c>
      <c r="E86" s="7">
        <f>IF(A86="","",MAX(0,E85-D86))</f>
        <v/>
      </c>
    </row>
    <row r="87">
      <c r="A87" s="2">
        <f>IF(77&gt;$B$6,"",77)</f>
        <v/>
      </c>
      <c r="B87" s="7">
        <f>IF(A87="","",$B$7)</f>
        <v/>
      </c>
      <c r="C87" s="7">
        <f>IF(A87="","",E86*$B$5/12)</f>
        <v/>
      </c>
      <c r="D87" s="7">
        <f>IF(A87="","",B87-C87)</f>
        <v/>
      </c>
      <c r="E87" s="7">
        <f>IF(A87="","",MAX(0,E86-D87))</f>
        <v/>
      </c>
    </row>
    <row r="88">
      <c r="A88" s="2">
        <f>IF(78&gt;$B$6,"",78)</f>
        <v/>
      </c>
      <c r="B88" s="7">
        <f>IF(A88="","",$B$7)</f>
        <v/>
      </c>
      <c r="C88" s="7">
        <f>IF(A88="","",E87*$B$5/12)</f>
        <v/>
      </c>
      <c r="D88" s="7">
        <f>IF(A88="","",B88-C88)</f>
        <v/>
      </c>
      <c r="E88" s="7">
        <f>IF(A88="","",MAX(0,E87-D88))</f>
        <v/>
      </c>
    </row>
    <row r="89">
      <c r="A89" s="2">
        <f>IF(79&gt;$B$6,"",79)</f>
        <v/>
      </c>
      <c r="B89" s="7">
        <f>IF(A89="","",$B$7)</f>
        <v/>
      </c>
      <c r="C89" s="7">
        <f>IF(A89="","",E88*$B$5/12)</f>
        <v/>
      </c>
      <c r="D89" s="7">
        <f>IF(A89="","",B89-C89)</f>
        <v/>
      </c>
      <c r="E89" s="7">
        <f>IF(A89="","",MAX(0,E88-D89))</f>
        <v/>
      </c>
    </row>
    <row r="90">
      <c r="A90" s="2">
        <f>IF(80&gt;$B$6,"",80)</f>
        <v/>
      </c>
      <c r="B90" s="7">
        <f>IF(A90="","",$B$7)</f>
        <v/>
      </c>
      <c r="C90" s="7">
        <f>IF(A90="","",E89*$B$5/12)</f>
        <v/>
      </c>
      <c r="D90" s="7">
        <f>IF(A90="","",B90-C90)</f>
        <v/>
      </c>
      <c r="E90" s="7">
        <f>IF(A90="","",MAX(0,E89-D90))</f>
        <v/>
      </c>
    </row>
    <row r="91">
      <c r="A91" s="2">
        <f>IF(81&gt;$B$6,"",81)</f>
        <v/>
      </c>
      <c r="B91" s="7">
        <f>IF(A91="","",$B$7)</f>
        <v/>
      </c>
      <c r="C91" s="7">
        <f>IF(A91="","",E90*$B$5/12)</f>
        <v/>
      </c>
      <c r="D91" s="7">
        <f>IF(A91="","",B91-C91)</f>
        <v/>
      </c>
      <c r="E91" s="7">
        <f>IF(A91="","",MAX(0,E90-D91))</f>
        <v/>
      </c>
    </row>
    <row r="92">
      <c r="A92" s="2">
        <f>IF(82&gt;$B$6,"",82)</f>
        <v/>
      </c>
      <c r="B92" s="7">
        <f>IF(A92="","",$B$7)</f>
        <v/>
      </c>
      <c r="C92" s="7">
        <f>IF(A92="","",E91*$B$5/12)</f>
        <v/>
      </c>
      <c r="D92" s="7">
        <f>IF(A92="","",B92-C92)</f>
        <v/>
      </c>
      <c r="E92" s="7">
        <f>IF(A92="","",MAX(0,E91-D92))</f>
        <v/>
      </c>
    </row>
    <row r="93">
      <c r="A93" s="2">
        <f>IF(83&gt;$B$6,"",83)</f>
        <v/>
      </c>
      <c r="B93" s="7">
        <f>IF(A93="","",$B$7)</f>
        <v/>
      </c>
      <c r="C93" s="7">
        <f>IF(A93="","",E92*$B$5/12)</f>
        <v/>
      </c>
      <c r="D93" s="7">
        <f>IF(A93="","",B93-C93)</f>
        <v/>
      </c>
      <c r="E93" s="7">
        <f>IF(A93="","",MAX(0,E92-D93))</f>
        <v/>
      </c>
    </row>
    <row r="94">
      <c r="A94" s="2">
        <f>IF(84&gt;$B$6,"",84)</f>
        <v/>
      </c>
      <c r="B94" s="7">
        <f>IF(A94="","",$B$7)</f>
        <v/>
      </c>
      <c r="C94" s="7">
        <f>IF(A94="","",E93*$B$5/12)</f>
        <v/>
      </c>
      <c r="D94" s="7">
        <f>IF(A94="","",B94-C94)</f>
        <v/>
      </c>
      <c r="E94" s="7">
        <f>IF(A94="","",MAX(0,E93-D94))</f>
        <v/>
      </c>
    </row>
    <row r="95">
      <c r="A95" s="2">
        <f>IF(85&gt;$B$6,"",85)</f>
        <v/>
      </c>
      <c r="B95" s="7">
        <f>IF(A95="","",$B$7)</f>
        <v/>
      </c>
      <c r="C95" s="7">
        <f>IF(A95="","",E94*$B$5/12)</f>
        <v/>
      </c>
      <c r="D95" s="7">
        <f>IF(A95="","",B95-C95)</f>
        <v/>
      </c>
      <c r="E95" s="7">
        <f>IF(A95="","",MAX(0,E94-D95))</f>
        <v/>
      </c>
    </row>
    <row r="96">
      <c r="A96" s="2">
        <f>IF(86&gt;$B$6,"",86)</f>
        <v/>
      </c>
      <c r="B96" s="7">
        <f>IF(A96="","",$B$7)</f>
        <v/>
      </c>
      <c r="C96" s="7">
        <f>IF(A96="","",E95*$B$5/12)</f>
        <v/>
      </c>
      <c r="D96" s="7">
        <f>IF(A96="","",B96-C96)</f>
        <v/>
      </c>
      <c r="E96" s="7">
        <f>IF(A96="","",MAX(0,E95-D96))</f>
        <v/>
      </c>
    </row>
    <row r="97">
      <c r="A97" s="2">
        <f>IF(87&gt;$B$6,"",87)</f>
        <v/>
      </c>
      <c r="B97" s="7">
        <f>IF(A97="","",$B$7)</f>
        <v/>
      </c>
      <c r="C97" s="7">
        <f>IF(A97="","",E96*$B$5/12)</f>
        <v/>
      </c>
      <c r="D97" s="7">
        <f>IF(A97="","",B97-C97)</f>
        <v/>
      </c>
      <c r="E97" s="7">
        <f>IF(A97="","",MAX(0,E96-D97))</f>
        <v/>
      </c>
    </row>
    <row r="98">
      <c r="A98" s="2">
        <f>IF(88&gt;$B$6,"",88)</f>
        <v/>
      </c>
      <c r="B98" s="7">
        <f>IF(A98="","",$B$7)</f>
        <v/>
      </c>
      <c r="C98" s="7">
        <f>IF(A98="","",E97*$B$5/12)</f>
        <v/>
      </c>
      <c r="D98" s="7">
        <f>IF(A98="","",B98-C98)</f>
        <v/>
      </c>
      <c r="E98" s="7">
        <f>IF(A98="","",MAX(0,E97-D98))</f>
        <v/>
      </c>
    </row>
    <row r="99">
      <c r="A99" s="2">
        <f>IF(89&gt;$B$6,"",89)</f>
        <v/>
      </c>
      <c r="B99" s="7">
        <f>IF(A99="","",$B$7)</f>
        <v/>
      </c>
      <c r="C99" s="7">
        <f>IF(A99="","",E98*$B$5/12)</f>
        <v/>
      </c>
      <c r="D99" s="7">
        <f>IF(A99="","",B99-C99)</f>
        <v/>
      </c>
      <c r="E99" s="7">
        <f>IF(A99="","",MAX(0,E98-D99))</f>
        <v/>
      </c>
    </row>
    <row r="100">
      <c r="A100" s="2">
        <f>IF(90&gt;$B$6,"",90)</f>
        <v/>
      </c>
      <c r="B100" s="7">
        <f>IF(A100="","",$B$7)</f>
        <v/>
      </c>
      <c r="C100" s="7">
        <f>IF(A100="","",E99*$B$5/12)</f>
        <v/>
      </c>
      <c r="D100" s="7">
        <f>IF(A100="","",B100-C100)</f>
        <v/>
      </c>
      <c r="E100" s="7">
        <f>IF(A100="","",MAX(0,E99-D100))</f>
        <v/>
      </c>
    </row>
    <row r="101">
      <c r="A101" s="2">
        <f>IF(91&gt;$B$6,"",91)</f>
        <v/>
      </c>
      <c r="B101" s="7">
        <f>IF(A101="","",$B$7)</f>
        <v/>
      </c>
      <c r="C101" s="7">
        <f>IF(A101="","",E100*$B$5/12)</f>
        <v/>
      </c>
      <c r="D101" s="7">
        <f>IF(A101="","",B101-C101)</f>
        <v/>
      </c>
      <c r="E101" s="7">
        <f>IF(A101="","",MAX(0,E100-D101))</f>
        <v/>
      </c>
    </row>
    <row r="102">
      <c r="A102" s="2">
        <f>IF(92&gt;$B$6,"",92)</f>
        <v/>
      </c>
      <c r="B102" s="7">
        <f>IF(A102="","",$B$7)</f>
        <v/>
      </c>
      <c r="C102" s="7">
        <f>IF(A102="","",E101*$B$5/12)</f>
        <v/>
      </c>
      <c r="D102" s="7">
        <f>IF(A102="","",B102-C102)</f>
        <v/>
      </c>
      <c r="E102" s="7">
        <f>IF(A102="","",MAX(0,E101-D102))</f>
        <v/>
      </c>
    </row>
    <row r="103">
      <c r="A103" s="2">
        <f>IF(93&gt;$B$6,"",93)</f>
        <v/>
      </c>
      <c r="B103" s="7">
        <f>IF(A103="","",$B$7)</f>
        <v/>
      </c>
      <c r="C103" s="7">
        <f>IF(A103="","",E102*$B$5/12)</f>
        <v/>
      </c>
      <c r="D103" s="7">
        <f>IF(A103="","",B103-C103)</f>
        <v/>
      </c>
      <c r="E103" s="7">
        <f>IF(A103="","",MAX(0,E102-D103))</f>
        <v/>
      </c>
    </row>
    <row r="104">
      <c r="A104" s="2">
        <f>IF(94&gt;$B$6,"",94)</f>
        <v/>
      </c>
      <c r="B104" s="7">
        <f>IF(A104="","",$B$7)</f>
        <v/>
      </c>
      <c r="C104" s="7">
        <f>IF(A104="","",E103*$B$5/12)</f>
        <v/>
      </c>
      <c r="D104" s="7">
        <f>IF(A104="","",B104-C104)</f>
        <v/>
      </c>
      <c r="E104" s="7">
        <f>IF(A104="","",MAX(0,E103-D104))</f>
        <v/>
      </c>
    </row>
    <row r="105">
      <c r="A105" s="2">
        <f>IF(95&gt;$B$6,"",95)</f>
        <v/>
      </c>
      <c r="B105" s="7">
        <f>IF(A105="","",$B$7)</f>
        <v/>
      </c>
      <c r="C105" s="7">
        <f>IF(A105="","",E104*$B$5/12)</f>
        <v/>
      </c>
      <c r="D105" s="7">
        <f>IF(A105="","",B105-C105)</f>
        <v/>
      </c>
      <c r="E105" s="7">
        <f>IF(A105="","",MAX(0,E104-D105))</f>
        <v/>
      </c>
    </row>
    <row r="106">
      <c r="A106" s="2">
        <f>IF(96&gt;$B$6,"",96)</f>
        <v/>
      </c>
      <c r="B106" s="7">
        <f>IF(A106="","",$B$7)</f>
        <v/>
      </c>
      <c r="C106" s="7">
        <f>IF(A106="","",E105*$B$5/12)</f>
        <v/>
      </c>
      <c r="D106" s="7">
        <f>IF(A106="","",B106-C106)</f>
        <v/>
      </c>
      <c r="E106" s="7">
        <f>IF(A106="","",MAX(0,E105-D106))</f>
        <v/>
      </c>
    </row>
    <row r="107">
      <c r="A107" s="2">
        <f>IF(97&gt;$B$6,"",97)</f>
        <v/>
      </c>
      <c r="B107" s="7">
        <f>IF(A107="","",$B$7)</f>
        <v/>
      </c>
      <c r="C107" s="7">
        <f>IF(A107="","",E106*$B$5/12)</f>
        <v/>
      </c>
      <c r="D107" s="7">
        <f>IF(A107="","",B107-C107)</f>
        <v/>
      </c>
      <c r="E107" s="7">
        <f>IF(A107="","",MAX(0,E106-D107))</f>
        <v/>
      </c>
    </row>
    <row r="108">
      <c r="A108" s="2">
        <f>IF(98&gt;$B$6,"",98)</f>
        <v/>
      </c>
      <c r="B108" s="7">
        <f>IF(A108="","",$B$7)</f>
        <v/>
      </c>
      <c r="C108" s="7">
        <f>IF(A108="","",E107*$B$5/12)</f>
        <v/>
      </c>
      <c r="D108" s="7">
        <f>IF(A108="","",B108-C108)</f>
        <v/>
      </c>
      <c r="E108" s="7">
        <f>IF(A108="","",MAX(0,E107-D108))</f>
        <v/>
      </c>
    </row>
    <row r="109">
      <c r="A109" s="2">
        <f>IF(99&gt;$B$6,"",99)</f>
        <v/>
      </c>
      <c r="B109" s="7">
        <f>IF(A109="","",$B$7)</f>
        <v/>
      </c>
      <c r="C109" s="7">
        <f>IF(A109="","",E108*$B$5/12)</f>
        <v/>
      </c>
      <c r="D109" s="7">
        <f>IF(A109="","",B109-C109)</f>
        <v/>
      </c>
      <c r="E109" s="7">
        <f>IF(A109="","",MAX(0,E108-D109))</f>
        <v/>
      </c>
    </row>
    <row r="110">
      <c r="A110" s="2">
        <f>IF(100&gt;$B$6,"",100)</f>
        <v/>
      </c>
      <c r="B110" s="7">
        <f>IF(A110="","",$B$7)</f>
        <v/>
      </c>
      <c r="C110" s="7">
        <f>IF(A110="","",E109*$B$5/12)</f>
        <v/>
      </c>
      <c r="D110" s="7">
        <f>IF(A110="","",B110-C110)</f>
        <v/>
      </c>
      <c r="E110" s="7">
        <f>IF(A110="","",MAX(0,E109-D110))</f>
        <v/>
      </c>
    </row>
    <row r="111">
      <c r="A111" s="2">
        <f>IF(101&gt;$B$6,"",101)</f>
        <v/>
      </c>
      <c r="B111" s="7">
        <f>IF(A111="","",$B$7)</f>
        <v/>
      </c>
      <c r="C111" s="7">
        <f>IF(A111="","",E110*$B$5/12)</f>
        <v/>
      </c>
      <c r="D111" s="7">
        <f>IF(A111="","",B111-C111)</f>
        <v/>
      </c>
      <c r="E111" s="7">
        <f>IF(A111="","",MAX(0,E110-D111))</f>
        <v/>
      </c>
    </row>
    <row r="112">
      <c r="A112" s="2">
        <f>IF(102&gt;$B$6,"",102)</f>
        <v/>
      </c>
      <c r="B112" s="7">
        <f>IF(A112="","",$B$7)</f>
        <v/>
      </c>
      <c r="C112" s="7">
        <f>IF(A112="","",E111*$B$5/12)</f>
        <v/>
      </c>
      <c r="D112" s="7">
        <f>IF(A112="","",B112-C112)</f>
        <v/>
      </c>
      <c r="E112" s="7">
        <f>IF(A112="","",MAX(0,E111-D112))</f>
        <v/>
      </c>
    </row>
    <row r="113">
      <c r="A113" s="2">
        <f>IF(103&gt;$B$6,"",103)</f>
        <v/>
      </c>
      <c r="B113" s="7">
        <f>IF(A113="","",$B$7)</f>
        <v/>
      </c>
      <c r="C113" s="7">
        <f>IF(A113="","",E112*$B$5/12)</f>
        <v/>
      </c>
      <c r="D113" s="7">
        <f>IF(A113="","",B113-C113)</f>
        <v/>
      </c>
      <c r="E113" s="7">
        <f>IF(A113="","",MAX(0,E112-D113))</f>
        <v/>
      </c>
    </row>
    <row r="114">
      <c r="A114" s="2">
        <f>IF(104&gt;$B$6,"",104)</f>
        <v/>
      </c>
      <c r="B114" s="7">
        <f>IF(A114="","",$B$7)</f>
        <v/>
      </c>
      <c r="C114" s="7">
        <f>IF(A114="","",E113*$B$5/12)</f>
        <v/>
      </c>
      <c r="D114" s="7">
        <f>IF(A114="","",B114-C114)</f>
        <v/>
      </c>
      <c r="E114" s="7">
        <f>IF(A114="","",MAX(0,E113-D114))</f>
        <v/>
      </c>
    </row>
    <row r="115">
      <c r="A115" s="2">
        <f>IF(105&gt;$B$6,"",105)</f>
        <v/>
      </c>
      <c r="B115" s="7">
        <f>IF(A115="","",$B$7)</f>
        <v/>
      </c>
      <c r="C115" s="7">
        <f>IF(A115="","",E114*$B$5/12)</f>
        <v/>
      </c>
      <c r="D115" s="7">
        <f>IF(A115="","",B115-C115)</f>
        <v/>
      </c>
      <c r="E115" s="7">
        <f>IF(A115="","",MAX(0,E114-D115))</f>
        <v/>
      </c>
    </row>
    <row r="116">
      <c r="A116" s="2">
        <f>IF(106&gt;$B$6,"",106)</f>
        <v/>
      </c>
      <c r="B116" s="7">
        <f>IF(A116="","",$B$7)</f>
        <v/>
      </c>
      <c r="C116" s="7">
        <f>IF(A116="","",E115*$B$5/12)</f>
        <v/>
      </c>
      <c r="D116" s="7">
        <f>IF(A116="","",B116-C116)</f>
        <v/>
      </c>
      <c r="E116" s="7">
        <f>IF(A116="","",MAX(0,E115-D116))</f>
        <v/>
      </c>
    </row>
    <row r="117">
      <c r="A117" s="2">
        <f>IF(107&gt;$B$6,"",107)</f>
        <v/>
      </c>
      <c r="B117" s="7">
        <f>IF(A117="","",$B$7)</f>
        <v/>
      </c>
      <c r="C117" s="7">
        <f>IF(A117="","",E116*$B$5/12)</f>
        <v/>
      </c>
      <c r="D117" s="7">
        <f>IF(A117="","",B117-C117)</f>
        <v/>
      </c>
      <c r="E117" s="7">
        <f>IF(A117="","",MAX(0,E116-D117))</f>
        <v/>
      </c>
    </row>
    <row r="118">
      <c r="A118" s="2">
        <f>IF(108&gt;$B$6,"",108)</f>
        <v/>
      </c>
      <c r="B118" s="7">
        <f>IF(A118="","",$B$7)</f>
        <v/>
      </c>
      <c r="C118" s="7">
        <f>IF(A118="","",E117*$B$5/12)</f>
        <v/>
      </c>
      <c r="D118" s="7">
        <f>IF(A118="","",B118-C118)</f>
        <v/>
      </c>
      <c r="E118" s="7">
        <f>IF(A118="","",MAX(0,E117-D118))</f>
        <v/>
      </c>
    </row>
    <row r="119">
      <c r="A119" s="2">
        <f>IF(109&gt;$B$6,"",109)</f>
        <v/>
      </c>
      <c r="B119" s="7">
        <f>IF(A119="","",$B$7)</f>
        <v/>
      </c>
      <c r="C119" s="7">
        <f>IF(A119="","",E118*$B$5/12)</f>
        <v/>
      </c>
      <c r="D119" s="7">
        <f>IF(A119="","",B119-C119)</f>
        <v/>
      </c>
      <c r="E119" s="7">
        <f>IF(A119="","",MAX(0,E118-D119))</f>
        <v/>
      </c>
    </row>
    <row r="120">
      <c r="A120" s="2">
        <f>IF(110&gt;$B$6,"",110)</f>
        <v/>
      </c>
      <c r="B120" s="7">
        <f>IF(A120="","",$B$7)</f>
        <v/>
      </c>
      <c r="C120" s="7">
        <f>IF(A120="","",E119*$B$5/12)</f>
        <v/>
      </c>
      <c r="D120" s="7">
        <f>IF(A120="","",B120-C120)</f>
        <v/>
      </c>
      <c r="E120" s="7">
        <f>IF(A120="","",MAX(0,E119-D120))</f>
        <v/>
      </c>
    </row>
    <row r="121">
      <c r="A121" s="2">
        <f>IF(111&gt;$B$6,"",111)</f>
        <v/>
      </c>
      <c r="B121" s="7">
        <f>IF(A121="","",$B$7)</f>
        <v/>
      </c>
      <c r="C121" s="7">
        <f>IF(A121="","",E120*$B$5/12)</f>
        <v/>
      </c>
      <c r="D121" s="7">
        <f>IF(A121="","",B121-C121)</f>
        <v/>
      </c>
      <c r="E121" s="7">
        <f>IF(A121="","",MAX(0,E120-D121))</f>
        <v/>
      </c>
    </row>
    <row r="122">
      <c r="A122" s="2">
        <f>IF(112&gt;$B$6,"",112)</f>
        <v/>
      </c>
      <c r="B122" s="7">
        <f>IF(A122="","",$B$7)</f>
        <v/>
      </c>
      <c r="C122" s="7">
        <f>IF(A122="","",E121*$B$5/12)</f>
        <v/>
      </c>
      <c r="D122" s="7">
        <f>IF(A122="","",B122-C122)</f>
        <v/>
      </c>
      <c r="E122" s="7">
        <f>IF(A122="","",MAX(0,E121-D122))</f>
        <v/>
      </c>
    </row>
    <row r="123">
      <c r="A123" s="2">
        <f>IF(113&gt;$B$6,"",113)</f>
        <v/>
      </c>
      <c r="B123" s="7">
        <f>IF(A123="","",$B$7)</f>
        <v/>
      </c>
      <c r="C123" s="7">
        <f>IF(A123="","",E122*$B$5/12)</f>
        <v/>
      </c>
      <c r="D123" s="7">
        <f>IF(A123="","",B123-C123)</f>
        <v/>
      </c>
      <c r="E123" s="7">
        <f>IF(A123="","",MAX(0,E122-D123))</f>
        <v/>
      </c>
    </row>
    <row r="124">
      <c r="A124" s="2">
        <f>IF(114&gt;$B$6,"",114)</f>
        <v/>
      </c>
      <c r="B124" s="7">
        <f>IF(A124="","",$B$7)</f>
        <v/>
      </c>
      <c r="C124" s="7">
        <f>IF(A124="","",E123*$B$5/12)</f>
        <v/>
      </c>
      <c r="D124" s="7">
        <f>IF(A124="","",B124-C124)</f>
        <v/>
      </c>
      <c r="E124" s="7">
        <f>IF(A124="","",MAX(0,E123-D124))</f>
        <v/>
      </c>
    </row>
    <row r="125">
      <c r="A125" s="2">
        <f>IF(115&gt;$B$6,"",115)</f>
        <v/>
      </c>
      <c r="B125" s="7">
        <f>IF(A125="","",$B$7)</f>
        <v/>
      </c>
      <c r="C125" s="7">
        <f>IF(A125="","",E124*$B$5/12)</f>
        <v/>
      </c>
      <c r="D125" s="7">
        <f>IF(A125="","",B125-C125)</f>
        <v/>
      </c>
      <c r="E125" s="7">
        <f>IF(A125="","",MAX(0,E124-D125))</f>
        <v/>
      </c>
    </row>
    <row r="126">
      <c r="A126" s="2">
        <f>IF(116&gt;$B$6,"",116)</f>
        <v/>
      </c>
      <c r="B126" s="7">
        <f>IF(A126="","",$B$7)</f>
        <v/>
      </c>
      <c r="C126" s="7">
        <f>IF(A126="","",E125*$B$5/12)</f>
        <v/>
      </c>
      <c r="D126" s="7">
        <f>IF(A126="","",B126-C126)</f>
        <v/>
      </c>
      <c r="E126" s="7">
        <f>IF(A126="","",MAX(0,E125-D126))</f>
        <v/>
      </c>
    </row>
    <row r="127">
      <c r="A127" s="2">
        <f>IF(117&gt;$B$6,"",117)</f>
        <v/>
      </c>
      <c r="B127" s="7">
        <f>IF(A127="","",$B$7)</f>
        <v/>
      </c>
      <c r="C127" s="7">
        <f>IF(A127="","",E126*$B$5/12)</f>
        <v/>
      </c>
      <c r="D127" s="7">
        <f>IF(A127="","",B127-C127)</f>
        <v/>
      </c>
      <c r="E127" s="7">
        <f>IF(A127="","",MAX(0,E126-D127))</f>
        <v/>
      </c>
    </row>
    <row r="128">
      <c r="A128" s="2">
        <f>IF(118&gt;$B$6,"",118)</f>
        <v/>
      </c>
      <c r="B128" s="7">
        <f>IF(A128="","",$B$7)</f>
        <v/>
      </c>
      <c r="C128" s="7">
        <f>IF(A128="","",E127*$B$5/12)</f>
        <v/>
      </c>
      <c r="D128" s="7">
        <f>IF(A128="","",B128-C128)</f>
        <v/>
      </c>
      <c r="E128" s="7">
        <f>IF(A128="","",MAX(0,E127-D128))</f>
        <v/>
      </c>
    </row>
    <row r="129">
      <c r="A129" s="2">
        <f>IF(119&gt;$B$6,"",119)</f>
        <v/>
      </c>
      <c r="B129" s="7">
        <f>IF(A129="","",$B$7)</f>
        <v/>
      </c>
      <c r="C129" s="7">
        <f>IF(A129="","",E128*$B$5/12)</f>
        <v/>
      </c>
      <c r="D129" s="7">
        <f>IF(A129="","",B129-C129)</f>
        <v/>
      </c>
      <c r="E129" s="7">
        <f>IF(A129="","",MAX(0,E128-D129))</f>
        <v/>
      </c>
    </row>
    <row r="130">
      <c r="A130" s="2">
        <f>IF(120&gt;$B$6,"",120)</f>
        <v/>
      </c>
      <c r="B130" s="7">
        <f>IF(A130="","",$B$7)</f>
        <v/>
      </c>
      <c r="C130" s="7">
        <f>IF(A130="","",E129*$B$5/12)</f>
        <v/>
      </c>
      <c r="D130" s="7">
        <f>IF(A130="","",B130-C130)</f>
        <v/>
      </c>
      <c r="E130" s="7">
        <f>IF(A130="","",MAX(0,E129-D130))</f>
        <v/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2026-10-23T11:45:19Z</dcterms:created>
  <dcterms:modified xmlns:dcterms="http://purl.org/dc/terms/" xmlns:xsi="http://www.w3.org/2001/XMLSchema-instance" xsi:type="dcterms:W3CDTF">2026-10-23T11:45:19Z</dcterms:modified>
</cp:coreProperties>
</file>